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115" windowHeight="113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Sheet1!$A$1:$AA$40</definedName>
  </definedNames>
  <calcPr calcId="125725"/>
</workbook>
</file>

<file path=xl/calcChain.xml><?xml version="1.0" encoding="utf-8"?>
<calcChain xmlns="http://schemas.openxmlformats.org/spreadsheetml/2006/main">
  <c r="C30" i="1"/>
  <c r="C28"/>
  <c r="C40"/>
  <c r="C22"/>
  <c r="W29" s="1"/>
  <c r="C21"/>
  <c r="W27" s="1"/>
  <c r="E34" l="1"/>
  <c r="G34"/>
  <c r="I34"/>
  <c r="C38"/>
  <c r="Y22"/>
  <c r="AA22"/>
  <c r="Y29"/>
  <c r="AA29"/>
  <c r="D34"/>
  <c r="F34"/>
  <c r="H34"/>
  <c r="X22"/>
  <c r="Z22"/>
  <c r="X29"/>
  <c r="Z29"/>
  <c r="F27"/>
  <c r="N33" s="1"/>
  <c r="J27"/>
  <c r="N27"/>
  <c r="F33"/>
  <c r="H33"/>
  <c r="J33"/>
  <c r="C37"/>
  <c r="Y21"/>
  <c r="AA21"/>
  <c r="Y27"/>
  <c r="AA27"/>
  <c r="D27"/>
  <c r="L33" s="1"/>
  <c r="H27"/>
  <c r="L27"/>
  <c r="E33"/>
  <c r="G33"/>
  <c r="I33"/>
  <c r="K33"/>
  <c r="D33"/>
  <c r="X21"/>
  <c r="Z21"/>
  <c r="X27"/>
  <c r="Z27"/>
  <c r="D29"/>
  <c r="J34" s="1"/>
  <c r="F29"/>
  <c r="L34" s="1"/>
  <c r="H29"/>
  <c r="J29"/>
  <c r="L29"/>
  <c r="N29"/>
  <c r="P29"/>
  <c r="V34" s="1"/>
  <c r="R29"/>
  <c r="X34" s="1"/>
  <c r="T29"/>
  <c r="Z34" s="1"/>
  <c r="V29"/>
  <c r="E27"/>
  <c r="M33" s="1"/>
  <c r="G27"/>
  <c r="O33" s="1"/>
  <c r="I27"/>
  <c r="K27"/>
  <c r="E29"/>
  <c r="K34" s="1"/>
  <c r="G29"/>
  <c r="M34" s="1"/>
  <c r="M27"/>
  <c r="O27"/>
  <c r="I29"/>
  <c r="K29"/>
  <c r="M29"/>
  <c r="O29"/>
  <c r="Q29"/>
  <c r="W34" s="1"/>
  <c r="S29"/>
  <c r="Y34" s="1"/>
  <c r="U29"/>
  <c r="AA34" s="1"/>
  <c r="D21"/>
  <c r="F21"/>
  <c r="D22"/>
  <c r="F22"/>
  <c r="E21"/>
  <c r="G21"/>
  <c r="E22"/>
  <c r="G22"/>
  <c r="O21"/>
  <c r="K28" s="1"/>
  <c r="S33" s="1"/>
  <c r="M21"/>
  <c r="I28" s="1"/>
  <c r="Q33" s="1"/>
  <c r="K21"/>
  <c r="I21"/>
  <c r="M22"/>
  <c r="K22"/>
  <c r="I22"/>
  <c r="Q21"/>
  <c r="M28" s="1"/>
  <c r="S21"/>
  <c r="O28" s="1"/>
  <c r="U21"/>
  <c r="W21"/>
  <c r="O22"/>
  <c r="Q22"/>
  <c r="S22"/>
  <c r="U22"/>
  <c r="W22"/>
  <c r="P27"/>
  <c r="X33" s="1"/>
  <c r="R27"/>
  <c r="Z33" s="1"/>
  <c r="T27"/>
  <c r="V27"/>
  <c r="H21"/>
  <c r="N21"/>
  <c r="J28" s="1"/>
  <c r="R33" s="1"/>
  <c r="L21"/>
  <c r="H28" s="1"/>
  <c r="J21"/>
  <c r="H22"/>
  <c r="L22"/>
  <c r="J22"/>
  <c r="P21"/>
  <c r="L28" s="1"/>
  <c r="R21"/>
  <c r="N28" s="1"/>
  <c r="T21"/>
  <c r="V21"/>
  <c r="N22"/>
  <c r="P22"/>
  <c r="R22"/>
  <c r="T22"/>
  <c r="V22"/>
  <c r="Q27"/>
  <c r="Y33" s="1"/>
  <c r="S27"/>
  <c r="AA33" s="1"/>
  <c r="U27"/>
  <c r="D38" l="1"/>
  <c r="E38" s="1"/>
  <c r="F38" s="1"/>
  <c r="G38" s="1"/>
  <c r="C39"/>
  <c r="U33"/>
  <c r="P33"/>
  <c r="D37"/>
  <c r="D40" s="1"/>
  <c r="D39" s="1"/>
  <c r="V33"/>
  <c r="W33"/>
  <c r="T33"/>
  <c r="N30"/>
  <c r="T34" s="1"/>
  <c r="J30"/>
  <c r="P34" s="1"/>
  <c r="O30"/>
  <c r="U34" s="1"/>
  <c r="K30"/>
  <c r="Q34" s="1"/>
  <c r="L30"/>
  <c r="R34" s="1"/>
  <c r="H30"/>
  <c r="N34" s="1"/>
  <c r="M30"/>
  <c r="S34" s="1"/>
  <c r="I30"/>
  <c r="O34" s="1"/>
  <c r="L23"/>
  <c r="H38" l="1"/>
  <c r="I38" s="1"/>
  <c r="J38" s="1"/>
  <c r="E37"/>
  <c r="F37" l="1"/>
  <c r="E40"/>
  <c r="E39" s="1"/>
  <c r="K38"/>
  <c r="G37" l="1"/>
  <c r="F40"/>
  <c r="F39" s="1"/>
  <c r="L38"/>
  <c r="G40" l="1"/>
  <c r="G39" s="1"/>
  <c r="H37"/>
  <c r="M38"/>
  <c r="H40" l="1"/>
  <c r="H39" s="1"/>
  <c r="I37"/>
  <c r="N38"/>
  <c r="I40" l="1"/>
  <c r="I39" s="1"/>
  <c r="J37"/>
  <c r="O38"/>
  <c r="J40" l="1"/>
  <c r="J39" s="1"/>
  <c r="K37"/>
  <c r="P38"/>
  <c r="L37" l="1"/>
  <c r="K40"/>
  <c r="K39" s="1"/>
  <c r="Q38"/>
  <c r="L40" l="1"/>
  <c r="L39" s="1"/>
  <c r="M37"/>
  <c r="R38"/>
  <c r="M40" l="1"/>
  <c r="M39" s="1"/>
  <c r="N37"/>
  <c r="S38"/>
  <c r="O37" l="1"/>
  <c r="N40"/>
  <c r="N39" s="1"/>
  <c r="T38"/>
  <c r="P37" l="1"/>
  <c r="O40"/>
  <c r="O39" s="1"/>
  <c r="U38"/>
  <c r="Q37" l="1"/>
  <c r="P40"/>
  <c r="P39" s="1"/>
  <c r="V38"/>
  <c r="Q40" l="1"/>
  <c r="Q39" s="1"/>
  <c r="R37"/>
  <c r="W38"/>
  <c r="S37" l="1"/>
  <c r="R40"/>
  <c r="R39" s="1"/>
  <c r="X38"/>
  <c r="S40" l="1"/>
  <c r="S39" s="1"/>
  <c r="T37"/>
  <c r="Y38"/>
  <c r="T40" l="1"/>
  <c r="T39" s="1"/>
  <c r="U37"/>
  <c r="Z38"/>
  <c r="U40" l="1"/>
  <c r="U39" s="1"/>
  <c r="V37"/>
  <c r="AA38"/>
  <c r="V40" l="1"/>
  <c r="V39" s="1"/>
  <c r="W37"/>
  <c r="X37" l="1"/>
  <c r="W40"/>
  <c r="W39" s="1"/>
  <c r="X40" l="1"/>
  <c r="X39" s="1"/>
  <c r="Y37"/>
  <c r="Y40" l="1"/>
  <c r="Y39" s="1"/>
  <c r="Z37"/>
  <c r="Z40" l="1"/>
  <c r="Z39" s="1"/>
  <c r="AA37"/>
  <c r="AA40" s="1"/>
  <c r="AA39" s="1"/>
</calcChain>
</file>

<file path=xl/sharedStrings.xml><?xml version="1.0" encoding="utf-8"?>
<sst xmlns="http://schemas.openxmlformats.org/spreadsheetml/2006/main" count="99" uniqueCount="34">
  <si>
    <t>http://www.nytimes.com/2012/11/03/us/young-mormon-women-jump-at-the-chance-to-become-missionaries-at-19.html?_r=0</t>
  </si>
  <si>
    <t>15% sisters as of 1/1/2013</t>
  </si>
  <si>
    <t>http://news.hjnews.com/news/article_76714946-2e1b-11e3-8be5-0019bb2963f4.html</t>
  </si>
  <si>
    <t>YEAR -1</t>
  </si>
  <si>
    <t>YEAR 0</t>
  </si>
  <si>
    <t>YEAR +1</t>
  </si>
  <si>
    <t>YEAR +2</t>
  </si>
  <si>
    <t>YEAR +3</t>
  </si>
  <si>
    <t>Q1</t>
  </si>
  <si>
    <t>Q2</t>
  </si>
  <si>
    <t>Q3</t>
  </si>
  <si>
    <t>Q4</t>
  </si>
  <si>
    <t>(23,375 men, 11,000 women)</t>
  </si>
  <si>
    <t>total</t>
  </si>
  <si>
    <t>m/w*</t>
  </si>
  <si>
    <t>*(ratio of men to women)</t>
  </si>
  <si>
    <t>early</t>
  </si>
  <si>
    <t>same</t>
  </si>
  <si>
    <t>For men, the number finishing each quarter is equal to the number that entered two years prior, for women 18 months prior.</t>
  </si>
  <si>
    <t>men</t>
  </si>
  <si>
    <t>women</t>
  </si>
  <si>
    <t>YEAR +4</t>
  </si>
  <si>
    <t>ENTRY - Before</t>
  </si>
  <si>
    <t>Total is equal to prior total plus entry less exit.</t>
  </si>
  <si>
    <t>wom</t>
  </si>
  <si>
    <t>tot</t>
  </si>
  <si>
    <t>wom%</t>
  </si>
  <si>
    <t>EXIT</t>
  </si>
  <si>
    <t>TOT</t>
  </si>
  <si>
    <t>ENTRY</t>
  </si>
  <si>
    <t>Set (in yellow): total number of initial missionaries, percent male, percent of men that will speed up their departure,</t>
  </si>
  <si>
    <t>percent of women that will speed up their departure.</t>
  </si>
  <si>
    <t>At the start of Year 0, when announcement is made, 34,375 additional young men and women (23,237 men, 11,000 women) became</t>
  </si>
  <si>
    <t xml:space="preserve">elible IN ADDITION to those that were planning on serving that year.  These individuals are highlighted in the chart. 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</si>
</sst>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0" fillId="0" borderId="0" xfId="0" applyNumberFormat="1"/>
    <xf numFmtId="1" fontId="0" fillId="0" borderId="1" xfId="0" applyNumberFormat="1" applyBorder="1"/>
    <xf numFmtId="0" fontId="0" fillId="0" borderId="1" xfId="0" applyBorder="1"/>
    <xf numFmtId="1" fontId="0" fillId="4" borderId="1" xfId="0" applyNumberFormat="1" applyFill="1" applyBorder="1"/>
    <xf numFmtId="0" fontId="0" fillId="3" borderId="1" xfId="0" applyFill="1" applyBorder="1"/>
    <xf numFmtId="3" fontId="1" fillId="0" borderId="0" xfId="0" applyNumberFormat="1" applyFont="1"/>
    <xf numFmtId="3" fontId="0" fillId="0" borderId="0" xfId="0" applyNumberFormat="1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1" fontId="0" fillId="0" borderId="6" xfId="0" applyNumberFormat="1" applyFill="1" applyBorder="1"/>
    <xf numFmtId="1" fontId="2" fillId="0" borderId="8" xfId="0" applyNumberFormat="1" applyFont="1" applyBorder="1"/>
    <xf numFmtId="1" fontId="2" fillId="0" borderId="9" xfId="0" applyNumberFormat="1" applyFont="1" applyBorder="1"/>
    <xf numFmtId="1" fontId="2" fillId="4" borderId="9" xfId="0" applyNumberFormat="1" applyFont="1" applyFill="1" applyBorder="1"/>
    <xf numFmtId="1" fontId="2" fillId="0" borderId="10" xfId="0" applyNumberFormat="1" applyFont="1" applyBorder="1"/>
    <xf numFmtId="0" fontId="0" fillId="0" borderId="7" xfId="0" applyFill="1" applyBorder="1"/>
    <xf numFmtId="1" fontId="2" fillId="0" borderId="9" xfId="0" applyNumberFormat="1" applyFont="1" applyFill="1" applyBorder="1"/>
    <xf numFmtId="1" fontId="2" fillId="0" borderId="8" xfId="0" applyNumberFormat="1" applyFont="1" applyFill="1" applyBorder="1"/>
    <xf numFmtId="1" fontId="2" fillId="0" borderId="10" xfId="0" applyNumberFormat="1" applyFont="1" applyFill="1" applyBorder="1"/>
    <xf numFmtId="1" fontId="2" fillId="3" borderId="9" xfId="0" applyNumberFormat="1" applyFont="1" applyFill="1" applyBorder="1"/>
    <xf numFmtId="1" fontId="0" fillId="0" borderId="11" xfId="0" applyNumberFormat="1" applyFill="1" applyBorder="1"/>
    <xf numFmtId="1" fontId="0" fillId="3" borderId="11" xfId="0" applyNumberFormat="1" applyFill="1" applyBorder="1"/>
    <xf numFmtId="1" fontId="0" fillId="4" borderId="11" xfId="0" applyNumberFormat="1" applyFill="1" applyBorder="1"/>
    <xf numFmtId="164" fontId="2" fillId="0" borderId="0" xfId="0" applyNumberFormat="1" applyFont="1"/>
    <xf numFmtId="1" fontId="0" fillId="0" borderId="12" xfId="0" applyNumberFormat="1" applyBorder="1"/>
    <xf numFmtId="164" fontId="2" fillId="0" borderId="12" xfId="0" applyNumberFormat="1" applyFont="1" applyBorder="1"/>
    <xf numFmtId="3" fontId="1" fillId="0" borderId="12" xfId="0" applyNumberFormat="1" applyFont="1" applyBorder="1"/>
    <xf numFmtId="3" fontId="1" fillId="5" borderId="0" xfId="0" applyNumberFormat="1" applyFont="1" applyFill="1"/>
    <xf numFmtId="0" fontId="0" fillId="5" borderId="0" xfId="0" applyFill="1"/>
    <xf numFmtId="0" fontId="2" fillId="5" borderId="0" xfId="0" applyFont="1" applyFill="1"/>
    <xf numFmtId="0" fontId="0" fillId="0" borderId="0" xfId="0" applyFill="1"/>
    <xf numFmtId="0" fontId="2" fillId="0" borderId="0" xfId="0" applyFont="1" applyFill="1"/>
    <xf numFmtId="3" fontId="0" fillId="0" borderId="0" xfId="0" applyNumberFormat="1" applyFill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men</c:v>
          </c:tx>
          <c:val>
            <c:numRef>
              <c:f>Sheet1!$D$37:$AA$37</c:f>
              <c:numCache>
                <c:formatCode>0</c:formatCode>
                <c:ptCount val="24"/>
                <c:pt idx="0">
                  <c:v>46750</c:v>
                </c:pt>
                <c:pt idx="1">
                  <c:v>46750</c:v>
                </c:pt>
                <c:pt idx="2">
                  <c:v>46750</c:v>
                </c:pt>
                <c:pt idx="3">
                  <c:v>46750</c:v>
                </c:pt>
                <c:pt idx="4">
                  <c:v>50548.4375</c:v>
                </c:pt>
                <c:pt idx="5">
                  <c:v>54346.875</c:v>
                </c:pt>
                <c:pt idx="6">
                  <c:v>58145.3125</c:v>
                </c:pt>
                <c:pt idx="7">
                  <c:v>61943.75</c:v>
                </c:pt>
                <c:pt idx="8">
                  <c:v>63989.0625</c:v>
                </c:pt>
                <c:pt idx="9">
                  <c:v>66034.375</c:v>
                </c:pt>
                <c:pt idx="10">
                  <c:v>68079.6875</c:v>
                </c:pt>
                <c:pt idx="11">
                  <c:v>70125</c:v>
                </c:pt>
                <c:pt idx="12">
                  <c:v>66326.5625</c:v>
                </c:pt>
                <c:pt idx="13">
                  <c:v>62528.125</c:v>
                </c:pt>
                <c:pt idx="14">
                  <c:v>58729.6875</c:v>
                </c:pt>
                <c:pt idx="15">
                  <c:v>54931.25</c:v>
                </c:pt>
                <c:pt idx="16">
                  <c:v>52885.9375</c:v>
                </c:pt>
                <c:pt idx="17">
                  <c:v>50840.625</c:v>
                </c:pt>
                <c:pt idx="18">
                  <c:v>48795.3125</c:v>
                </c:pt>
                <c:pt idx="19">
                  <c:v>46750</c:v>
                </c:pt>
                <c:pt idx="20">
                  <c:v>46750</c:v>
                </c:pt>
                <c:pt idx="21">
                  <c:v>46750</c:v>
                </c:pt>
                <c:pt idx="22">
                  <c:v>46750</c:v>
                </c:pt>
                <c:pt idx="23">
                  <c:v>46750</c:v>
                </c:pt>
              </c:numCache>
            </c:numRef>
          </c:val>
        </c:ser>
        <c:ser>
          <c:idx val="1"/>
          <c:order val="1"/>
          <c:tx>
            <c:v>Women</c:v>
          </c:tx>
          <c:val>
            <c:numRef>
              <c:f>Sheet1!$D$38:$AA$38</c:f>
              <c:numCache>
                <c:formatCode>0</c:formatCode>
                <c:ptCount val="24"/>
                <c:pt idx="0">
                  <c:v>8250</c:v>
                </c:pt>
                <c:pt idx="1">
                  <c:v>8250</c:v>
                </c:pt>
                <c:pt idx="2">
                  <c:v>8250</c:v>
                </c:pt>
                <c:pt idx="3">
                  <c:v>8250</c:v>
                </c:pt>
                <c:pt idx="4">
                  <c:v>10312.5</c:v>
                </c:pt>
                <c:pt idx="5">
                  <c:v>12375</c:v>
                </c:pt>
                <c:pt idx="6">
                  <c:v>14437.5</c:v>
                </c:pt>
                <c:pt idx="7">
                  <c:v>16500</c:v>
                </c:pt>
                <c:pt idx="8">
                  <c:v>17187.5</c:v>
                </c:pt>
                <c:pt idx="9">
                  <c:v>17875</c:v>
                </c:pt>
                <c:pt idx="10">
                  <c:v>16500</c:v>
                </c:pt>
                <c:pt idx="11">
                  <c:v>15125</c:v>
                </c:pt>
                <c:pt idx="12">
                  <c:v>13062.5</c:v>
                </c:pt>
                <c:pt idx="13">
                  <c:v>11000</c:v>
                </c:pt>
                <c:pt idx="14">
                  <c:v>10312.5</c:v>
                </c:pt>
                <c:pt idx="15">
                  <c:v>9625</c:v>
                </c:pt>
                <c:pt idx="16">
                  <c:v>8937.5</c:v>
                </c:pt>
                <c:pt idx="17">
                  <c:v>8250</c:v>
                </c:pt>
                <c:pt idx="18">
                  <c:v>8250</c:v>
                </c:pt>
                <c:pt idx="19">
                  <c:v>8250</c:v>
                </c:pt>
                <c:pt idx="20">
                  <c:v>8250</c:v>
                </c:pt>
                <c:pt idx="21">
                  <c:v>8250</c:v>
                </c:pt>
                <c:pt idx="22">
                  <c:v>8250</c:v>
                </c:pt>
                <c:pt idx="23">
                  <c:v>8250</c:v>
                </c:pt>
              </c:numCache>
            </c:numRef>
          </c:val>
        </c:ser>
        <c:ser>
          <c:idx val="2"/>
          <c:order val="2"/>
          <c:tx>
            <c:v>Tot</c:v>
          </c:tx>
          <c:val>
            <c:numRef>
              <c:f>Sheet1!$D$40:$AA$40</c:f>
              <c:numCache>
                <c:formatCode>#,##0</c:formatCode>
                <c:ptCount val="24"/>
                <c:pt idx="0">
                  <c:v>55000</c:v>
                </c:pt>
                <c:pt idx="1">
                  <c:v>55000</c:v>
                </c:pt>
                <c:pt idx="2">
                  <c:v>55000</c:v>
                </c:pt>
                <c:pt idx="3">
                  <c:v>55000</c:v>
                </c:pt>
                <c:pt idx="4">
                  <c:v>60860.9375</c:v>
                </c:pt>
                <c:pt idx="5">
                  <c:v>66721.875</c:v>
                </c:pt>
                <c:pt idx="6">
                  <c:v>72582.8125</c:v>
                </c:pt>
                <c:pt idx="7">
                  <c:v>78443.75</c:v>
                </c:pt>
                <c:pt idx="8">
                  <c:v>81176.5625</c:v>
                </c:pt>
                <c:pt idx="9">
                  <c:v>83909.375</c:v>
                </c:pt>
                <c:pt idx="10">
                  <c:v>84579.6875</c:v>
                </c:pt>
                <c:pt idx="11">
                  <c:v>85250</c:v>
                </c:pt>
                <c:pt idx="12">
                  <c:v>79389.0625</c:v>
                </c:pt>
                <c:pt idx="13">
                  <c:v>73528.125</c:v>
                </c:pt>
                <c:pt idx="14">
                  <c:v>69042.1875</c:v>
                </c:pt>
                <c:pt idx="15">
                  <c:v>64556.25</c:v>
                </c:pt>
                <c:pt idx="16">
                  <c:v>61823.4375</c:v>
                </c:pt>
                <c:pt idx="17">
                  <c:v>59090.625</c:v>
                </c:pt>
                <c:pt idx="18">
                  <c:v>57045.3125</c:v>
                </c:pt>
                <c:pt idx="19">
                  <c:v>55000</c:v>
                </c:pt>
                <c:pt idx="20">
                  <c:v>55000</c:v>
                </c:pt>
                <c:pt idx="21">
                  <c:v>55000</c:v>
                </c:pt>
                <c:pt idx="22">
                  <c:v>55000</c:v>
                </c:pt>
                <c:pt idx="23">
                  <c:v>55000</c:v>
                </c:pt>
              </c:numCache>
            </c:numRef>
          </c:val>
        </c:ser>
        <c:marker val="1"/>
        <c:axId val="64824064"/>
        <c:axId val="64825600"/>
      </c:lineChart>
      <c:catAx>
        <c:axId val="64824064"/>
        <c:scaling>
          <c:orientation val="minMax"/>
        </c:scaling>
        <c:axPos val="b"/>
        <c:tickLblPos val="nextTo"/>
        <c:crossAx val="64825600"/>
        <c:crosses val="autoZero"/>
        <c:auto val="1"/>
        <c:lblAlgn val="ctr"/>
        <c:lblOffset val="100"/>
      </c:catAx>
      <c:valAx>
        <c:axId val="64825600"/>
        <c:scaling>
          <c:orientation val="minMax"/>
        </c:scaling>
        <c:axPos val="l"/>
        <c:majorGridlines/>
        <c:numFmt formatCode="0" sourceLinked="1"/>
        <c:tickLblPos val="nextTo"/>
        <c:crossAx val="64824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0</xdr:rowOff>
    </xdr:from>
    <xdr:to>
      <xdr:col>10</xdr:col>
      <xdr:colOff>219075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A40"/>
  <sheetViews>
    <sheetView tabSelected="1" workbookViewId="0">
      <selection activeCell="B29" sqref="B29"/>
    </sheetView>
  </sheetViews>
  <sheetFormatPr defaultRowHeight="15"/>
  <cols>
    <col min="1" max="27" width="7.140625" customWidth="1"/>
  </cols>
  <sheetData>
    <row r="2" spans="12:12">
      <c r="L2" s="41" t="s">
        <v>32</v>
      </c>
    </row>
    <row r="3" spans="12:12">
      <c r="L3" s="41" t="s">
        <v>33</v>
      </c>
    </row>
    <row r="4" spans="12:12">
      <c r="L4" s="41"/>
    </row>
    <row r="5" spans="12:12">
      <c r="L5" s="41" t="s">
        <v>30</v>
      </c>
    </row>
    <row r="6" spans="12:12">
      <c r="L6" s="41" t="s">
        <v>31</v>
      </c>
    </row>
    <row r="7" spans="12:12">
      <c r="L7" s="41"/>
    </row>
    <row r="8" spans="12:12">
      <c r="L8" s="41" t="s">
        <v>18</v>
      </c>
    </row>
    <row r="9" spans="12:12">
      <c r="L9" s="41"/>
    </row>
    <row r="10" spans="12:12">
      <c r="L10" s="41" t="s">
        <v>23</v>
      </c>
    </row>
    <row r="11" spans="12:12">
      <c r="L11" s="41"/>
    </row>
    <row r="12" spans="12:12">
      <c r="L12" s="41" t="s">
        <v>0</v>
      </c>
    </row>
    <row r="13" spans="12:12">
      <c r="L13" s="41" t="s">
        <v>2</v>
      </c>
    </row>
    <row r="14" spans="12:12">
      <c r="L14" s="41" t="s">
        <v>1</v>
      </c>
    </row>
    <row r="19" spans="1:27">
      <c r="A19" s="8" t="s">
        <v>22</v>
      </c>
      <c r="D19" s="37" t="s">
        <v>3</v>
      </c>
      <c r="E19" s="38"/>
      <c r="F19" s="38"/>
      <c r="G19" s="39"/>
      <c r="H19" s="37" t="s">
        <v>4</v>
      </c>
      <c r="I19" s="38"/>
      <c r="J19" s="38"/>
      <c r="K19" s="39"/>
      <c r="L19" s="37" t="s">
        <v>5</v>
      </c>
      <c r="M19" s="38"/>
      <c r="N19" s="38"/>
      <c r="O19" s="39"/>
      <c r="P19" s="37" t="s">
        <v>6</v>
      </c>
      <c r="Q19" s="38"/>
      <c r="R19" s="38"/>
      <c r="S19" s="39"/>
      <c r="T19" s="37" t="s">
        <v>7</v>
      </c>
      <c r="U19" s="38"/>
      <c r="V19" s="38"/>
      <c r="W19" s="39"/>
      <c r="X19" s="37" t="s">
        <v>21</v>
      </c>
      <c r="Y19" s="38"/>
      <c r="Z19" s="38"/>
      <c r="AA19" s="39"/>
    </row>
    <row r="20" spans="1:27">
      <c r="A20" s="10" t="s">
        <v>13</v>
      </c>
      <c r="B20" s="10" t="s">
        <v>14</v>
      </c>
      <c r="C20" s="10"/>
      <c r="D20" s="9" t="s">
        <v>8</v>
      </c>
      <c r="E20" s="9" t="s">
        <v>9</v>
      </c>
      <c r="F20" s="9" t="s">
        <v>10</v>
      </c>
      <c r="G20" s="9" t="s">
        <v>11</v>
      </c>
      <c r="H20" s="9" t="s">
        <v>8</v>
      </c>
      <c r="I20" s="9" t="s">
        <v>9</v>
      </c>
      <c r="J20" s="9" t="s">
        <v>10</v>
      </c>
      <c r="K20" s="9" t="s">
        <v>11</v>
      </c>
      <c r="L20" s="9" t="s">
        <v>8</v>
      </c>
      <c r="M20" s="9" t="s">
        <v>9</v>
      </c>
      <c r="N20" s="9" t="s">
        <v>10</v>
      </c>
      <c r="O20" s="9" t="s">
        <v>11</v>
      </c>
      <c r="P20" s="9" t="s">
        <v>8</v>
      </c>
      <c r="Q20" s="9" t="s">
        <v>9</v>
      </c>
      <c r="R20" s="9" t="s">
        <v>10</v>
      </c>
      <c r="S20" s="9" t="s">
        <v>11</v>
      </c>
      <c r="T20" s="9" t="s">
        <v>8</v>
      </c>
      <c r="U20" s="9" t="s">
        <v>9</v>
      </c>
      <c r="V20" s="9" t="s">
        <v>10</v>
      </c>
      <c r="W20" s="9" t="s">
        <v>11</v>
      </c>
      <c r="X20" s="9" t="s">
        <v>8</v>
      </c>
      <c r="Y20" s="9" t="s">
        <v>9</v>
      </c>
      <c r="Z20" s="9" t="s">
        <v>10</v>
      </c>
      <c r="AA20" s="9" t="s">
        <v>11</v>
      </c>
    </row>
    <row r="21" spans="1:27">
      <c r="A21" s="30">
        <v>55000</v>
      </c>
      <c r="B21" s="31">
        <v>0.85</v>
      </c>
      <c r="C21" s="35">
        <f>A21*B21</f>
        <v>46750</v>
      </c>
      <c r="D21" s="2">
        <f>$C$21/8</f>
        <v>5843.75</v>
      </c>
      <c r="E21" s="2">
        <f t="shared" ref="E21:G21" si="0">$C$21/8</f>
        <v>5843.75</v>
      </c>
      <c r="F21" s="2">
        <f t="shared" si="0"/>
        <v>5843.75</v>
      </c>
      <c r="G21" s="2">
        <f t="shared" si="0"/>
        <v>5843.75</v>
      </c>
      <c r="H21" s="2">
        <f>$C$21/8</f>
        <v>5843.75</v>
      </c>
      <c r="I21" s="2">
        <f t="shared" ref="I21:AA21" si="1">$C$21/8</f>
        <v>5843.75</v>
      </c>
      <c r="J21" s="2">
        <f t="shared" si="1"/>
        <v>5843.75</v>
      </c>
      <c r="K21" s="2">
        <f t="shared" si="1"/>
        <v>5843.75</v>
      </c>
      <c r="L21" s="4">
        <f t="shared" si="1"/>
        <v>5843.75</v>
      </c>
      <c r="M21" s="4">
        <f t="shared" si="1"/>
        <v>5843.75</v>
      </c>
      <c r="N21" s="4">
        <f t="shared" si="1"/>
        <v>5843.75</v>
      </c>
      <c r="O21" s="4">
        <f t="shared" si="1"/>
        <v>5843.75</v>
      </c>
      <c r="P21" s="2">
        <f>$C$21/8</f>
        <v>5843.75</v>
      </c>
      <c r="Q21" s="2">
        <f t="shared" si="1"/>
        <v>5843.75</v>
      </c>
      <c r="R21" s="2">
        <f t="shared" si="1"/>
        <v>5843.75</v>
      </c>
      <c r="S21" s="2">
        <f t="shared" si="1"/>
        <v>5843.75</v>
      </c>
      <c r="T21" s="2">
        <f t="shared" si="1"/>
        <v>5843.75</v>
      </c>
      <c r="U21" s="2">
        <f t="shared" si="1"/>
        <v>5843.75</v>
      </c>
      <c r="V21" s="2">
        <f t="shared" si="1"/>
        <v>5843.75</v>
      </c>
      <c r="W21" s="2">
        <f t="shared" si="1"/>
        <v>5843.75</v>
      </c>
      <c r="X21" s="2">
        <f t="shared" si="1"/>
        <v>5843.75</v>
      </c>
      <c r="Y21" s="2">
        <f t="shared" si="1"/>
        <v>5843.75</v>
      </c>
      <c r="Z21" s="2">
        <f t="shared" si="1"/>
        <v>5843.75</v>
      </c>
      <c r="AA21" s="2">
        <f t="shared" si="1"/>
        <v>5843.75</v>
      </c>
    </row>
    <row r="22" spans="1:27">
      <c r="B22" s="33">
        <v>0.15</v>
      </c>
      <c r="C22" s="35">
        <f>B22*A21</f>
        <v>8250</v>
      </c>
      <c r="D22" s="3">
        <f>$C$22/6</f>
        <v>1375</v>
      </c>
      <c r="E22" s="3">
        <f t="shared" ref="E22:G22" si="2">$C$22/6</f>
        <v>1375</v>
      </c>
      <c r="F22" s="3">
        <f t="shared" si="2"/>
        <v>1375</v>
      </c>
      <c r="G22" s="3">
        <f t="shared" si="2"/>
        <v>1375</v>
      </c>
      <c r="H22" s="3">
        <f>$C$22/6</f>
        <v>1375</v>
      </c>
      <c r="I22" s="3">
        <f t="shared" ref="I22:AA22" si="3">$C$22/6</f>
        <v>1375</v>
      </c>
      <c r="J22" s="3">
        <f t="shared" si="3"/>
        <v>1375</v>
      </c>
      <c r="K22" s="3">
        <f t="shared" si="3"/>
        <v>1375</v>
      </c>
      <c r="L22" s="5">
        <f t="shared" si="3"/>
        <v>1375</v>
      </c>
      <c r="M22" s="5">
        <f t="shared" si="3"/>
        <v>1375</v>
      </c>
      <c r="N22" s="5">
        <f>$C$22/6</f>
        <v>1375</v>
      </c>
      <c r="O22" s="5">
        <f t="shared" si="3"/>
        <v>1375</v>
      </c>
      <c r="P22" s="5">
        <f t="shared" si="3"/>
        <v>1375</v>
      </c>
      <c r="Q22" s="5">
        <f t="shared" si="3"/>
        <v>1375</v>
      </c>
      <c r="R22" s="5">
        <f t="shared" si="3"/>
        <v>1375</v>
      </c>
      <c r="S22" s="5">
        <f t="shared" si="3"/>
        <v>1375</v>
      </c>
      <c r="T22" s="3">
        <f>$C$22/6</f>
        <v>1375</v>
      </c>
      <c r="U22" s="3">
        <f t="shared" si="3"/>
        <v>1375</v>
      </c>
      <c r="V22" s="3">
        <f t="shared" si="3"/>
        <v>1375</v>
      </c>
      <c r="W22" s="3">
        <f t="shared" si="3"/>
        <v>1375</v>
      </c>
      <c r="X22" s="3">
        <f>$C$22/6</f>
        <v>1375</v>
      </c>
      <c r="Y22" s="3">
        <f t="shared" si="3"/>
        <v>1375</v>
      </c>
      <c r="Z22" s="3">
        <f t="shared" si="3"/>
        <v>1375</v>
      </c>
      <c r="AA22" s="3">
        <f t="shared" si="3"/>
        <v>1375</v>
      </c>
    </row>
    <row r="23" spans="1:27">
      <c r="D23" t="s">
        <v>15</v>
      </c>
      <c r="L23" s="6">
        <f>SUM(SUM(L21:O21)+(SUM(L22:S22)))</f>
        <v>34375</v>
      </c>
      <c r="M23" t="s">
        <v>12</v>
      </c>
      <c r="N23" s="7"/>
      <c r="P23" s="7"/>
    </row>
    <row r="24" spans="1:27">
      <c r="O24" s="7"/>
      <c r="S24" s="7"/>
    </row>
    <row r="25" spans="1:27">
      <c r="A25" s="8" t="s">
        <v>29</v>
      </c>
      <c r="D25" s="36" t="s">
        <v>3</v>
      </c>
      <c r="E25" s="36"/>
      <c r="F25" s="36"/>
      <c r="G25" s="36"/>
      <c r="H25" s="36" t="s">
        <v>4</v>
      </c>
      <c r="I25" s="36"/>
      <c r="J25" s="36"/>
      <c r="K25" s="36"/>
      <c r="L25" s="36" t="s">
        <v>5</v>
      </c>
      <c r="M25" s="36"/>
      <c r="N25" s="36"/>
      <c r="O25" s="36"/>
      <c r="P25" s="36" t="s">
        <v>6</v>
      </c>
      <c r="Q25" s="36"/>
      <c r="R25" s="36"/>
      <c r="S25" s="36"/>
      <c r="T25" s="36" t="s">
        <v>7</v>
      </c>
      <c r="U25" s="36"/>
      <c r="V25" s="36"/>
      <c r="W25" s="36"/>
      <c r="X25" s="36" t="s">
        <v>21</v>
      </c>
      <c r="Y25" s="36"/>
      <c r="Z25" s="36"/>
      <c r="AA25" s="36"/>
    </row>
    <row r="26" spans="1:27">
      <c r="D26" s="12" t="s">
        <v>8</v>
      </c>
      <c r="E26" s="12" t="s">
        <v>9</v>
      </c>
      <c r="F26" s="12" t="s">
        <v>10</v>
      </c>
      <c r="G26" s="12" t="s">
        <v>11</v>
      </c>
      <c r="H26" s="12" t="s">
        <v>8</v>
      </c>
      <c r="I26" s="12" t="s">
        <v>9</v>
      </c>
      <c r="J26" s="12" t="s">
        <v>10</v>
      </c>
      <c r="K26" s="12" t="s">
        <v>11</v>
      </c>
      <c r="L26" s="12" t="s">
        <v>8</v>
      </c>
      <c r="M26" s="12" t="s">
        <v>9</v>
      </c>
      <c r="N26" s="12" t="s">
        <v>10</v>
      </c>
      <c r="O26" s="12" t="s">
        <v>11</v>
      </c>
      <c r="P26" s="12" t="s">
        <v>8</v>
      </c>
      <c r="Q26" s="12" t="s">
        <v>9</v>
      </c>
      <c r="R26" s="12" t="s">
        <v>10</v>
      </c>
      <c r="S26" s="12" t="s">
        <v>11</v>
      </c>
      <c r="T26" s="12" t="s">
        <v>8</v>
      </c>
      <c r="U26" s="12" t="s">
        <v>9</v>
      </c>
      <c r="V26" s="12" t="s">
        <v>10</v>
      </c>
      <c r="W26" s="12" t="s">
        <v>11</v>
      </c>
      <c r="X26" s="12" t="s">
        <v>8</v>
      </c>
      <c r="Y26" s="12" t="s">
        <v>9</v>
      </c>
      <c r="Z26" s="12" t="s">
        <v>10</v>
      </c>
      <c r="AA26" s="12" t="s">
        <v>11</v>
      </c>
    </row>
    <row r="27" spans="1:27" ht="15.75" thickBot="1">
      <c r="A27" s="6"/>
      <c r="B27" s="10" t="s">
        <v>16</v>
      </c>
      <c r="C27" s="11" t="s">
        <v>17</v>
      </c>
      <c r="D27" s="13">
        <f>$C$21/8</f>
        <v>5843.75</v>
      </c>
      <c r="E27" s="13">
        <f t="shared" ref="E27:G27" si="4">$C$21/8</f>
        <v>5843.75</v>
      </c>
      <c r="F27" s="13">
        <f t="shared" si="4"/>
        <v>5843.75</v>
      </c>
      <c r="G27" s="13">
        <f t="shared" si="4"/>
        <v>5843.75</v>
      </c>
      <c r="H27" s="13">
        <f>$C$21/8</f>
        <v>5843.75</v>
      </c>
      <c r="I27" s="13">
        <f t="shared" ref="I27:O27" si="5">$C$21/8</f>
        <v>5843.75</v>
      </c>
      <c r="J27" s="13">
        <f t="shared" si="5"/>
        <v>5843.75</v>
      </c>
      <c r="K27" s="13">
        <f t="shared" si="5"/>
        <v>5843.75</v>
      </c>
      <c r="L27" s="13">
        <f>$C$21/8</f>
        <v>5843.75</v>
      </c>
      <c r="M27" s="13">
        <f t="shared" si="5"/>
        <v>5843.75</v>
      </c>
      <c r="N27" s="13">
        <f t="shared" si="5"/>
        <v>5843.75</v>
      </c>
      <c r="O27" s="13">
        <f t="shared" si="5"/>
        <v>5843.75</v>
      </c>
      <c r="P27" s="13">
        <f>$C$21/8</f>
        <v>5843.75</v>
      </c>
      <c r="Q27" s="13">
        <f t="shared" ref="Q27:AA27" si="6">$C$21/8</f>
        <v>5843.75</v>
      </c>
      <c r="R27" s="13">
        <f t="shared" si="6"/>
        <v>5843.75</v>
      </c>
      <c r="S27" s="13">
        <f t="shared" si="6"/>
        <v>5843.75</v>
      </c>
      <c r="T27" s="13">
        <f t="shared" si="6"/>
        <v>5843.75</v>
      </c>
      <c r="U27" s="13">
        <f t="shared" si="6"/>
        <v>5843.75</v>
      </c>
      <c r="V27" s="13">
        <f t="shared" si="6"/>
        <v>5843.75</v>
      </c>
      <c r="W27" s="13">
        <f t="shared" si="6"/>
        <v>5843.75</v>
      </c>
      <c r="X27" s="13">
        <f t="shared" si="6"/>
        <v>5843.75</v>
      </c>
      <c r="Y27" s="13">
        <f t="shared" si="6"/>
        <v>5843.75</v>
      </c>
      <c r="Z27" s="13">
        <f t="shared" si="6"/>
        <v>5843.75</v>
      </c>
      <c r="AA27" s="13">
        <f t="shared" si="6"/>
        <v>5843.75</v>
      </c>
    </row>
    <row r="28" spans="1:27" ht="15.75" thickBot="1">
      <c r="A28" s="7" t="s">
        <v>19</v>
      </c>
      <c r="B28" s="32">
        <v>0.65</v>
      </c>
      <c r="C28" s="34">
        <f>1-B28</f>
        <v>0.35</v>
      </c>
      <c r="D28" s="14">
        <v>0</v>
      </c>
      <c r="E28" s="15">
        <v>0</v>
      </c>
      <c r="F28" s="15">
        <v>0</v>
      </c>
      <c r="G28" s="15">
        <v>0</v>
      </c>
      <c r="H28" s="16">
        <f>$B$28*L21</f>
        <v>3798.4375</v>
      </c>
      <c r="I28" s="16">
        <f>$B$28*M21</f>
        <v>3798.4375</v>
      </c>
      <c r="J28" s="16">
        <f>$B$28*N21</f>
        <v>3798.4375</v>
      </c>
      <c r="K28" s="16">
        <f>$B$28*O21</f>
        <v>3798.4375</v>
      </c>
      <c r="L28" s="16">
        <f>$C$28*P21</f>
        <v>2045.3124999999998</v>
      </c>
      <c r="M28" s="16">
        <f t="shared" ref="M28:O28" si="7">$C$28*Q21</f>
        <v>2045.3124999999998</v>
      </c>
      <c r="N28" s="16">
        <f t="shared" si="7"/>
        <v>2045.3124999999998</v>
      </c>
      <c r="O28" s="16">
        <f t="shared" si="7"/>
        <v>2045.3124999999998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7">
        <v>0</v>
      </c>
      <c r="X28" s="15">
        <v>0</v>
      </c>
      <c r="Y28" s="15">
        <v>0</v>
      </c>
      <c r="Z28" s="15">
        <v>0</v>
      </c>
      <c r="AA28" s="17">
        <v>0</v>
      </c>
    </row>
    <row r="29" spans="1:27" ht="15.75" thickBot="1">
      <c r="C29" s="1"/>
      <c r="D29" s="18">
        <f>$C$22/6</f>
        <v>1375</v>
      </c>
      <c r="E29" s="18">
        <f t="shared" ref="E29:U29" si="8">$C$22/6</f>
        <v>1375</v>
      </c>
      <c r="F29" s="18">
        <f t="shared" si="8"/>
        <v>1375</v>
      </c>
      <c r="G29" s="18">
        <f t="shared" si="8"/>
        <v>1375</v>
      </c>
      <c r="H29" s="18">
        <f>$C$22/6</f>
        <v>1375</v>
      </c>
      <c r="I29" s="18">
        <f t="shared" si="8"/>
        <v>1375</v>
      </c>
      <c r="J29" s="18">
        <f t="shared" si="8"/>
        <v>1375</v>
      </c>
      <c r="K29" s="18">
        <f t="shared" si="8"/>
        <v>1375</v>
      </c>
      <c r="L29" s="18">
        <f>$C$22/6</f>
        <v>1375</v>
      </c>
      <c r="M29" s="18">
        <f t="shared" si="8"/>
        <v>1375</v>
      </c>
      <c r="N29" s="18">
        <f t="shared" si="8"/>
        <v>1375</v>
      </c>
      <c r="O29" s="18">
        <f t="shared" si="8"/>
        <v>1375</v>
      </c>
      <c r="P29" s="18">
        <f>$C$22/6</f>
        <v>1375</v>
      </c>
      <c r="Q29" s="18">
        <f t="shared" si="8"/>
        <v>1375</v>
      </c>
      <c r="R29" s="18">
        <f t="shared" si="8"/>
        <v>1375</v>
      </c>
      <c r="S29" s="18">
        <f t="shared" si="8"/>
        <v>1375</v>
      </c>
      <c r="T29" s="18">
        <f>$C$22/6</f>
        <v>1375</v>
      </c>
      <c r="U29" s="18">
        <f t="shared" si="8"/>
        <v>1375</v>
      </c>
      <c r="V29" s="18">
        <f t="shared" ref="V29:W29" si="9">$C$22/6</f>
        <v>1375</v>
      </c>
      <c r="W29" s="18">
        <f t="shared" si="9"/>
        <v>1375</v>
      </c>
      <c r="X29" s="18">
        <f>$C$22/6</f>
        <v>1375</v>
      </c>
      <c r="Y29" s="18">
        <f t="shared" ref="Y29:AA29" si="10">$C$22/6</f>
        <v>1375</v>
      </c>
      <c r="Z29" s="18">
        <f t="shared" si="10"/>
        <v>1375</v>
      </c>
      <c r="AA29" s="18">
        <f t="shared" si="10"/>
        <v>1375</v>
      </c>
    </row>
    <row r="30" spans="1:27" ht="15.75" thickBot="1">
      <c r="A30" t="s">
        <v>24</v>
      </c>
      <c r="B30" s="32">
        <v>0.75</v>
      </c>
      <c r="C30" s="34">
        <f>1-B30</f>
        <v>0.25</v>
      </c>
      <c r="D30" s="20"/>
      <c r="E30" s="19"/>
      <c r="F30" s="19"/>
      <c r="G30" s="19"/>
      <c r="H30" s="22">
        <f>$B$30*2*L22</f>
        <v>2062.5</v>
      </c>
      <c r="I30" s="22">
        <f t="shared" ref="I30:K30" si="11">$B$30*2*M22</f>
        <v>2062.5</v>
      </c>
      <c r="J30" s="22">
        <f t="shared" si="11"/>
        <v>2062.5</v>
      </c>
      <c r="K30" s="22">
        <f t="shared" si="11"/>
        <v>2062.5</v>
      </c>
      <c r="L30" s="22">
        <f>$C$30*2*L22</f>
        <v>687.5</v>
      </c>
      <c r="M30" s="22">
        <f t="shared" ref="M30:O30" si="12">$C$30*2*M22</f>
        <v>687.5</v>
      </c>
      <c r="N30" s="22">
        <f t="shared" si="12"/>
        <v>687.5</v>
      </c>
      <c r="O30" s="22">
        <f t="shared" si="12"/>
        <v>687.5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21">
        <v>0</v>
      </c>
      <c r="X30" s="19">
        <v>0</v>
      </c>
      <c r="Y30" s="19">
        <v>0</v>
      </c>
      <c r="Z30" s="19">
        <v>0</v>
      </c>
      <c r="AA30" s="21">
        <v>0</v>
      </c>
    </row>
    <row r="31" spans="1:27">
      <c r="K31" s="1"/>
    </row>
    <row r="32" spans="1:27">
      <c r="A32" s="8" t="s">
        <v>27</v>
      </c>
      <c r="D32" s="40" t="s">
        <v>3</v>
      </c>
      <c r="E32" s="40"/>
      <c r="F32" s="40"/>
      <c r="G32" s="40"/>
      <c r="H32" s="40" t="s">
        <v>4</v>
      </c>
      <c r="I32" s="40"/>
      <c r="J32" s="40"/>
      <c r="K32" s="40"/>
      <c r="L32" s="40" t="s">
        <v>5</v>
      </c>
      <c r="M32" s="40"/>
      <c r="N32" s="40"/>
      <c r="O32" s="40"/>
      <c r="P32" s="40" t="s">
        <v>6</v>
      </c>
      <c r="Q32" s="40"/>
      <c r="R32" s="40"/>
      <c r="S32" s="40"/>
      <c r="T32" s="40" t="s">
        <v>7</v>
      </c>
      <c r="U32" s="40"/>
      <c r="V32" s="40"/>
      <c r="W32" s="40"/>
      <c r="X32" s="40" t="s">
        <v>21</v>
      </c>
      <c r="Y32" s="40"/>
      <c r="Z32" s="40"/>
      <c r="AA32" s="40"/>
    </row>
    <row r="33" spans="1:27">
      <c r="C33" t="s">
        <v>19</v>
      </c>
      <c r="D33" s="23">
        <f>$C21/8</f>
        <v>5843.75</v>
      </c>
      <c r="E33" s="23">
        <f t="shared" ref="E33:K33" si="13">$C$21/8</f>
        <v>5843.75</v>
      </c>
      <c r="F33" s="23">
        <f t="shared" si="13"/>
        <v>5843.75</v>
      </c>
      <c r="G33" s="23">
        <f t="shared" si="13"/>
        <v>5843.75</v>
      </c>
      <c r="H33" s="23">
        <f t="shared" si="13"/>
        <v>5843.75</v>
      </c>
      <c r="I33" s="23">
        <f t="shared" si="13"/>
        <v>5843.75</v>
      </c>
      <c r="J33" s="23">
        <f t="shared" si="13"/>
        <v>5843.75</v>
      </c>
      <c r="K33" s="23">
        <f t="shared" si="13"/>
        <v>5843.75</v>
      </c>
      <c r="L33" s="23">
        <f>D27+D28</f>
        <v>5843.75</v>
      </c>
      <c r="M33" s="23">
        <f t="shared" ref="M33:W33" si="14">E27+E28</f>
        <v>5843.75</v>
      </c>
      <c r="N33" s="23">
        <f t="shared" si="14"/>
        <v>5843.75</v>
      </c>
      <c r="O33" s="23">
        <f t="shared" si="14"/>
        <v>5843.75</v>
      </c>
      <c r="P33" s="25">
        <f t="shared" si="14"/>
        <v>9642.1875</v>
      </c>
      <c r="Q33" s="25">
        <f t="shared" si="14"/>
        <v>9642.1875</v>
      </c>
      <c r="R33" s="25">
        <f t="shared" si="14"/>
        <v>9642.1875</v>
      </c>
      <c r="S33" s="25">
        <f t="shared" si="14"/>
        <v>9642.1875</v>
      </c>
      <c r="T33" s="25">
        <f t="shared" si="14"/>
        <v>7889.0625</v>
      </c>
      <c r="U33" s="25">
        <f t="shared" si="14"/>
        <v>7889.0625</v>
      </c>
      <c r="V33" s="25">
        <f t="shared" si="14"/>
        <v>7889.0625</v>
      </c>
      <c r="W33" s="25">
        <f t="shared" si="14"/>
        <v>7889.0625</v>
      </c>
      <c r="X33" s="23">
        <f>P27+P28</f>
        <v>5843.75</v>
      </c>
      <c r="Y33" s="23">
        <f t="shared" ref="Y33" si="15">Q27+Q28</f>
        <v>5843.75</v>
      </c>
      <c r="Z33" s="23">
        <f t="shared" ref="Z33" si="16">R27+R28</f>
        <v>5843.75</v>
      </c>
      <c r="AA33" s="23">
        <f t="shared" ref="AA33" si="17">S27+S28</f>
        <v>5843.75</v>
      </c>
    </row>
    <row r="34" spans="1:27">
      <c r="C34" t="s">
        <v>20</v>
      </c>
      <c r="D34" s="23">
        <f t="shared" ref="D34:I34" si="18">$C$22/6</f>
        <v>1375</v>
      </c>
      <c r="E34" s="23">
        <f t="shared" si="18"/>
        <v>1375</v>
      </c>
      <c r="F34" s="23">
        <f t="shared" si="18"/>
        <v>1375</v>
      </c>
      <c r="G34" s="23">
        <f t="shared" si="18"/>
        <v>1375</v>
      </c>
      <c r="H34" s="23">
        <f t="shared" si="18"/>
        <v>1375</v>
      </c>
      <c r="I34" s="23">
        <f t="shared" si="18"/>
        <v>1375</v>
      </c>
      <c r="J34" s="23">
        <f>D29+D30</f>
        <v>1375</v>
      </c>
      <c r="K34" s="23">
        <f t="shared" ref="K34:AA34" si="19">E29+E30</f>
        <v>1375</v>
      </c>
      <c r="L34" s="23">
        <f t="shared" si="19"/>
        <v>1375</v>
      </c>
      <c r="M34" s="23">
        <f t="shared" si="19"/>
        <v>1375</v>
      </c>
      <c r="N34" s="24">
        <f t="shared" si="19"/>
        <v>3437.5</v>
      </c>
      <c r="O34" s="24">
        <f t="shared" si="19"/>
        <v>3437.5</v>
      </c>
      <c r="P34" s="24">
        <f t="shared" si="19"/>
        <v>3437.5</v>
      </c>
      <c r="Q34" s="24">
        <f t="shared" si="19"/>
        <v>3437.5</v>
      </c>
      <c r="R34" s="24">
        <f t="shared" si="19"/>
        <v>2062.5</v>
      </c>
      <c r="S34" s="24">
        <f t="shared" si="19"/>
        <v>2062.5</v>
      </c>
      <c r="T34" s="24">
        <f t="shared" si="19"/>
        <v>2062.5</v>
      </c>
      <c r="U34" s="24">
        <f t="shared" si="19"/>
        <v>2062.5</v>
      </c>
      <c r="V34" s="23">
        <f t="shared" si="19"/>
        <v>1375</v>
      </c>
      <c r="W34" s="23">
        <f t="shared" si="19"/>
        <v>1375</v>
      </c>
      <c r="X34" s="23">
        <f t="shared" si="19"/>
        <v>1375</v>
      </c>
      <c r="Y34" s="23">
        <f t="shared" si="19"/>
        <v>1375</v>
      </c>
      <c r="Z34" s="23">
        <f t="shared" si="19"/>
        <v>1375</v>
      </c>
      <c r="AA34" s="23">
        <f t="shared" si="19"/>
        <v>1375</v>
      </c>
    </row>
    <row r="36" spans="1:27">
      <c r="D36" s="40" t="s">
        <v>3</v>
      </c>
      <c r="E36" s="40"/>
      <c r="F36" s="40"/>
      <c r="G36" s="40"/>
      <c r="H36" s="40" t="s">
        <v>4</v>
      </c>
      <c r="I36" s="40"/>
      <c r="J36" s="40"/>
      <c r="K36" s="40"/>
      <c r="L36" s="40" t="s">
        <v>5</v>
      </c>
      <c r="M36" s="40"/>
      <c r="N36" s="40"/>
      <c r="O36" s="40"/>
      <c r="P36" s="40" t="s">
        <v>6</v>
      </c>
      <c r="Q36" s="40"/>
      <c r="R36" s="40"/>
      <c r="S36" s="40"/>
      <c r="T36" s="40" t="s">
        <v>7</v>
      </c>
      <c r="U36" s="40"/>
      <c r="V36" s="40"/>
      <c r="W36" s="40"/>
      <c r="X36" s="40" t="s">
        <v>21</v>
      </c>
      <c r="Y36" s="40"/>
      <c r="Z36" s="40"/>
      <c r="AA36" s="40"/>
    </row>
    <row r="37" spans="1:27">
      <c r="A37" s="8" t="s">
        <v>28</v>
      </c>
      <c r="B37" t="s">
        <v>19</v>
      </c>
      <c r="C37" s="1">
        <f>C21</f>
        <v>46750</v>
      </c>
      <c r="D37" s="27">
        <f t="shared" ref="D37:AA37" si="20">C37+(SUM(D27:D28))-(D33)</f>
        <v>46750</v>
      </c>
      <c r="E37" s="27">
        <f t="shared" si="20"/>
        <v>46750</v>
      </c>
      <c r="F37" s="27">
        <f t="shared" si="20"/>
        <v>46750</v>
      </c>
      <c r="G37" s="27">
        <f t="shared" si="20"/>
        <v>46750</v>
      </c>
      <c r="H37" s="27">
        <f t="shared" si="20"/>
        <v>50548.4375</v>
      </c>
      <c r="I37" s="27">
        <f t="shared" si="20"/>
        <v>54346.875</v>
      </c>
      <c r="J37" s="27">
        <f t="shared" si="20"/>
        <v>58145.3125</v>
      </c>
      <c r="K37" s="27">
        <f t="shared" si="20"/>
        <v>61943.75</v>
      </c>
      <c r="L37" s="27">
        <f t="shared" si="20"/>
        <v>63989.0625</v>
      </c>
      <c r="M37" s="27">
        <f t="shared" si="20"/>
        <v>66034.375</v>
      </c>
      <c r="N37" s="27">
        <f t="shared" si="20"/>
        <v>68079.6875</v>
      </c>
      <c r="O37" s="27">
        <f t="shared" si="20"/>
        <v>70125</v>
      </c>
      <c r="P37" s="27">
        <f t="shared" si="20"/>
        <v>66326.5625</v>
      </c>
      <c r="Q37" s="27">
        <f t="shared" si="20"/>
        <v>62528.125</v>
      </c>
      <c r="R37" s="27">
        <f t="shared" si="20"/>
        <v>58729.6875</v>
      </c>
      <c r="S37" s="27">
        <f t="shared" si="20"/>
        <v>54931.25</v>
      </c>
      <c r="T37" s="27">
        <f t="shared" si="20"/>
        <v>52885.9375</v>
      </c>
      <c r="U37" s="27">
        <f t="shared" si="20"/>
        <v>50840.625</v>
      </c>
      <c r="V37" s="27">
        <f t="shared" si="20"/>
        <v>48795.3125</v>
      </c>
      <c r="W37" s="27">
        <f t="shared" si="20"/>
        <v>46750</v>
      </c>
      <c r="X37" s="27">
        <f t="shared" si="20"/>
        <v>46750</v>
      </c>
      <c r="Y37" s="27">
        <f t="shared" si="20"/>
        <v>46750</v>
      </c>
      <c r="Z37" s="27">
        <f t="shared" si="20"/>
        <v>46750</v>
      </c>
      <c r="AA37" s="27">
        <f t="shared" si="20"/>
        <v>46750</v>
      </c>
    </row>
    <row r="38" spans="1:27">
      <c r="B38" t="s">
        <v>24</v>
      </c>
      <c r="C38" s="1">
        <f>C22</f>
        <v>8250</v>
      </c>
      <c r="D38" s="27">
        <f t="shared" ref="D38:AA38" si="21">C38+(SUM(D29:D30))-(D34)</f>
        <v>8250</v>
      </c>
      <c r="E38" s="27">
        <f t="shared" si="21"/>
        <v>8250</v>
      </c>
      <c r="F38" s="27">
        <f t="shared" si="21"/>
        <v>8250</v>
      </c>
      <c r="G38" s="27">
        <f t="shared" si="21"/>
        <v>8250</v>
      </c>
      <c r="H38" s="27">
        <f t="shared" si="21"/>
        <v>10312.5</v>
      </c>
      <c r="I38" s="27">
        <f t="shared" si="21"/>
        <v>12375</v>
      </c>
      <c r="J38" s="27">
        <f t="shared" si="21"/>
        <v>14437.5</v>
      </c>
      <c r="K38" s="27">
        <f t="shared" si="21"/>
        <v>16500</v>
      </c>
      <c r="L38" s="27">
        <f t="shared" si="21"/>
        <v>17187.5</v>
      </c>
      <c r="M38" s="27">
        <f t="shared" si="21"/>
        <v>17875</v>
      </c>
      <c r="N38" s="27">
        <f t="shared" si="21"/>
        <v>16500</v>
      </c>
      <c r="O38" s="27">
        <f t="shared" si="21"/>
        <v>15125</v>
      </c>
      <c r="P38" s="27">
        <f t="shared" si="21"/>
        <v>13062.5</v>
      </c>
      <c r="Q38" s="27">
        <f t="shared" si="21"/>
        <v>11000</v>
      </c>
      <c r="R38" s="27">
        <f t="shared" si="21"/>
        <v>10312.5</v>
      </c>
      <c r="S38" s="27">
        <f t="shared" si="21"/>
        <v>9625</v>
      </c>
      <c r="T38" s="27">
        <f t="shared" si="21"/>
        <v>8937.5</v>
      </c>
      <c r="U38" s="27">
        <f t="shared" si="21"/>
        <v>8250</v>
      </c>
      <c r="V38" s="27">
        <f t="shared" si="21"/>
        <v>8250</v>
      </c>
      <c r="W38" s="27">
        <f t="shared" si="21"/>
        <v>8250</v>
      </c>
      <c r="X38" s="27">
        <f t="shared" si="21"/>
        <v>8250</v>
      </c>
      <c r="Y38" s="27">
        <f t="shared" si="21"/>
        <v>8250</v>
      </c>
      <c r="Z38" s="27">
        <f t="shared" si="21"/>
        <v>8250</v>
      </c>
      <c r="AA38" s="27">
        <f t="shared" si="21"/>
        <v>8250</v>
      </c>
    </row>
    <row r="39" spans="1:27">
      <c r="B39" t="s">
        <v>26</v>
      </c>
      <c r="C39" s="26">
        <f>C38/C40</f>
        <v>0.15</v>
      </c>
      <c r="D39" s="28">
        <f>D38/D40</f>
        <v>0.15</v>
      </c>
      <c r="E39" s="28">
        <f t="shared" ref="E39:AA39" si="22">E38/E40</f>
        <v>0.15</v>
      </c>
      <c r="F39" s="28">
        <f t="shared" si="22"/>
        <v>0.15</v>
      </c>
      <c r="G39" s="28">
        <f t="shared" si="22"/>
        <v>0.15</v>
      </c>
      <c r="H39" s="28">
        <f t="shared" si="22"/>
        <v>0.16944365998305563</v>
      </c>
      <c r="I39" s="28">
        <f t="shared" si="22"/>
        <v>0.18547140649149924</v>
      </c>
      <c r="J39" s="28">
        <f t="shared" si="22"/>
        <v>0.19891072697134737</v>
      </c>
      <c r="K39" s="28">
        <f t="shared" si="22"/>
        <v>0.21034180543382996</v>
      </c>
      <c r="L39" s="28">
        <f t="shared" si="22"/>
        <v>0.21172983273343213</v>
      </c>
      <c r="M39" s="28">
        <f t="shared" si="22"/>
        <v>0.21302744776730848</v>
      </c>
      <c r="N39" s="28">
        <f t="shared" si="22"/>
        <v>0.19508230034545823</v>
      </c>
      <c r="O39" s="28">
        <f t="shared" si="22"/>
        <v>0.17741935483870969</v>
      </c>
      <c r="P39" s="28">
        <f t="shared" si="22"/>
        <v>0.16453777873998701</v>
      </c>
      <c r="Q39" s="28">
        <f t="shared" si="22"/>
        <v>0.14960261804581579</v>
      </c>
      <c r="R39" s="28">
        <f t="shared" si="22"/>
        <v>0.14936519790888722</v>
      </c>
      <c r="S39" s="28">
        <f t="shared" si="22"/>
        <v>0.14909478168264112</v>
      </c>
      <c r="T39" s="28">
        <f t="shared" si="22"/>
        <v>0.14456491520711703</v>
      </c>
      <c r="U39" s="28">
        <f t="shared" si="22"/>
        <v>0.13961605584642234</v>
      </c>
      <c r="V39" s="28">
        <f t="shared" si="22"/>
        <v>0.14462187405845134</v>
      </c>
      <c r="W39" s="28">
        <f t="shared" si="22"/>
        <v>0.15</v>
      </c>
      <c r="X39" s="28">
        <f t="shared" si="22"/>
        <v>0.15</v>
      </c>
      <c r="Y39" s="28">
        <f t="shared" si="22"/>
        <v>0.15</v>
      </c>
      <c r="Z39" s="28">
        <f t="shared" si="22"/>
        <v>0.15</v>
      </c>
      <c r="AA39" s="28">
        <f t="shared" si="22"/>
        <v>0.15</v>
      </c>
    </row>
    <row r="40" spans="1:27">
      <c r="B40" t="s">
        <v>25</v>
      </c>
      <c r="C40" s="1">
        <f>A21</f>
        <v>55000</v>
      </c>
      <c r="D40" s="29">
        <f>SUM(D37:D38)</f>
        <v>55000</v>
      </c>
      <c r="E40" s="29">
        <f t="shared" ref="E40:AA40" si="23">SUM(E37:E38)</f>
        <v>55000</v>
      </c>
      <c r="F40" s="29">
        <f t="shared" si="23"/>
        <v>55000</v>
      </c>
      <c r="G40" s="29">
        <f t="shared" si="23"/>
        <v>55000</v>
      </c>
      <c r="H40" s="29">
        <f t="shared" si="23"/>
        <v>60860.9375</v>
      </c>
      <c r="I40" s="29">
        <f t="shared" si="23"/>
        <v>66721.875</v>
      </c>
      <c r="J40" s="29">
        <f t="shared" si="23"/>
        <v>72582.8125</v>
      </c>
      <c r="K40" s="29">
        <f t="shared" si="23"/>
        <v>78443.75</v>
      </c>
      <c r="L40" s="29">
        <f t="shared" si="23"/>
        <v>81176.5625</v>
      </c>
      <c r="M40" s="29">
        <f t="shared" si="23"/>
        <v>83909.375</v>
      </c>
      <c r="N40" s="29">
        <f t="shared" si="23"/>
        <v>84579.6875</v>
      </c>
      <c r="O40" s="29">
        <f t="shared" si="23"/>
        <v>85250</v>
      </c>
      <c r="P40" s="29">
        <f t="shared" si="23"/>
        <v>79389.0625</v>
      </c>
      <c r="Q40" s="29">
        <f t="shared" si="23"/>
        <v>73528.125</v>
      </c>
      <c r="R40" s="29">
        <f t="shared" si="23"/>
        <v>69042.1875</v>
      </c>
      <c r="S40" s="29">
        <f t="shared" si="23"/>
        <v>64556.25</v>
      </c>
      <c r="T40" s="29">
        <f t="shared" si="23"/>
        <v>61823.4375</v>
      </c>
      <c r="U40" s="29">
        <f t="shared" si="23"/>
        <v>59090.625</v>
      </c>
      <c r="V40" s="29">
        <f t="shared" si="23"/>
        <v>57045.3125</v>
      </c>
      <c r="W40" s="29">
        <f t="shared" si="23"/>
        <v>55000</v>
      </c>
      <c r="X40" s="29">
        <f t="shared" si="23"/>
        <v>55000</v>
      </c>
      <c r="Y40" s="29">
        <f t="shared" si="23"/>
        <v>55000</v>
      </c>
      <c r="Z40" s="29">
        <f t="shared" si="23"/>
        <v>55000</v>
      </c>
      <c r="AA40" s="29">
        <f t="shared" si="23"/>
        <v>55000</v>
      </c>
    </row>
  </sheetData>
  <mergeCells count="24">
    <mergeCell ref="X32:AA32"/>
    <mergeCell ref="X19:AA19"/>
    <mergeCell ref="X25:AA25"/>
    <mergeCell ref="D36:G36"/>
    <mergeCell ref="H36:K36"/>
    <mergeCell ref="L36:O36"/>
    <mergeCell ref="P36:S36"/>
    <mergeCell ref="T36:W36"/>
    <mergeCell ref="X36:AA36"/>
    <mergeCell ref="D32:G32"/>
    <mergeCell ref="H32:K32"/>
    <mergeCell ref="L32:O32"/>
    <mergeCell ref="P32:S32"/>
    <mergeCell ref="T32:W32"/>
    <mergeCell ref="H25:K25"/>
    <mergeCell ref="L25:O25"/>
    <mergeCell ref="P25:S25"/>
    <mergeCell ref="T25:W25"/>
    <mergeCell ref="D19:G19"/>
    <mergeCell ref="D25:G25"/>
    <mergeCell ref="H19:K19"/>
    <mergeCell ref="L19:O19"/>
    <mergeCell ref="P19:S19"/>
    <mergeCell ref="T19:W19"/>
  </mergeCells>
  <pageMargins left="0.7" right="0.7" top="0.75" bottom="0.75" header="0.3" footer="0.3"/>
  <pageSetup scale="6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D. Beal</dc:creator>
  <cp:lastModifiedBy>Brent D. Beal</cp:lastModifiedBy>
  <cp:lastPrinted>2013-10-07T03:29:46Z</cp:lastPrinted>
  <dcterms:created xsi:type="dcterms:W3CDTF">2013-10-06T04:31:26Z</dcterms:created>
  <dcterms:modified xsi:type="dcterms:W3CDTF">2013-10-07T04:12:54Z</dcterms:modified>
</cp:coreProperties>
</file>